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1640" activeTab="0"/>
  </bookViews>
  <sheets>
    <sheet name="Resultat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<sst xmlns="http://schemas.openxmlformats.org/spreadsheetml/2006/main" count="41" uniqueCount="41">
  <si>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Tekst</t>
  </si>
  <si>
    <t>Inntekt Seriemesterskapet</t>
  </si>
  <si>
    <t>Inntekt NM lag</t>
  </si>
  <si>
    <t>Sum Driftsinntekter</t>
  </si>
  <si>
    <t>Annonseinntekt Norsk Bridge</t>
  </si>
  <si>
    <t>Diverse inntekter</t>
  </si>
  <si>
    <t>Sum annen inntekt</t>
  </si>
  <si>
    <t>Totale Inntekter NBF</t>
  </si>
  <si>
    <t>Sum lønn og godtgjørelser</t>
  </si>
  <si>
    <t>Div Fremmed ytelser</t>
  </si>
  <si>
    <t>Sum Fremmed ytelser</t>
  </si>
  <si>
    <t>Kontorkostnader</t>
  </si>
  <si>
    <t>Kostnader styremøter</t>
  </si>
  <si>
    <t>Sum kostnader styre/utvalg</t>
  </si>
  <si>
    <t>Rekruttering</t>
  </si>
  <si>
    <t>Sum andre kostnader</t>
  </si>
  <si>
    <t>Resultat før finansposter</t>
  </si>
  <si>
    <t>Finansinntekter</t>
  </si>
  <si>
    <t>Sum finansposter</t>
  </si>
  <si>
    <t>Resultat etter finansposter</t>
  </si>
  <si>
    <t>Inntekt diverse turneringer</t>
  </si>
  <si>
    <t>Kontingent EBL, WBF, NBU</t>
  </si>
  <si>
    <t>Sum Internasjonal representasjon</t>
  </si>
  <si>
    <t>Norsk Bridgeforbund</t>
  </si>
  <si>
    <t>Inntekt Bedriftsmesterskapet</t>
  </si>
  <si>
    <t>Inntekt Norsk Bridgefestival</t>
  </si>
  <si>
    <t>Mva kompensasjon</t>
  </si>
  <si>
    <t>Norsk Bridge</t>
  </si>
  <si>
    <t>Inntekter salg bridgemateriell (netto)</t>
  </si>
  <si>
    <t>Organisasjon</t>
  </si>
  <si>
    <t>Medlemskontingent og lisens</t>
  </si>
  <si>
    <t>Lønnsrelaterte kostnader</t>
  </si>
  <si>
    <t>Arrangementskostnader SM</t>
  </si>
  <si>
    <t>Arrangementskostnader NM klubber</t>
  </si>
  <si>
    <t>Sum turneringskostnader</t>
  </si>
  <si>
    <t>Internasjonal representasjon</t>
  </si>
  <si>
    <t>Kostnader bridgeting/utvalgsmøter med mer</t>
  </si>
  <si>
    <t>Behov for budsjettreduksjoner / økte inntekter</t>
  </si>
  <si>
    <t>Økonomiplan 2013 - 2015</t>
  </si>
  <si>
    <t>Arrangementskostnader annet</t>
  </si>
  <si>
    <t>Serviceavgift (ny avgift)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</si>
</sst>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2" fillId="0" borderId="11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164" fontId="4" fillId="0" borderId="0" xfId="49" applyFont="1" applyAlignment="1">
      <alignment/>
    </xf>
    <xf numFmtId="0" fontId="0" fillId="33" borderId="0" xfId="0" applyFont="1" applyFill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Border="1" applyAlignment="1">
      <alignment wrapText="1"/>
    </xf>
    <xf numFmtId="3" fontId="2" fillId="34" borderId="0" xfId="0" applyNumberFormat="1" applyFont="1" applyFill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685800</xdr:colOff>
      <xdr:row>0</xdr:row>
      <xdr:rowOff>28575</xdr:rowOff>
    </xdr:from>
    <xdr:to>
      <xdr:col>6</xdr:col>
      <xdr:colOff>581025</xdr:colOff>
      <xdr:row>5</xdr:row>
      <xdr:rowOff>104775</xdr:rowOff>
    </xdr:to>
    <xdr:pic>
      <xdr:nvPicPr>
        <xdr:cNvPr id="1" name="Bilde 2" descr="nbf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28575"/>
          <a:ext cx="6572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57" sqref="E57"/>
    </sheetView>
  </sheetViews>
  <sheetFormatPr defaultColWidth="11.421875" defaultRowHeight="12.75"/>
  <cols>
    <col min="1" max="1" width="35.8515625" style="0" customWidth="1"/>
    <col min="2" max="2" width="7.57421875" style="9" customWidth="1"/>
    <col min="3" max="3" width="8.57421875" style="9" customWidth="1"/>
    <col min="4" max="5" width="8.140625" style="0" customWidth="1"/>
  </cols>
  <sheetData>
    <row r="1" ht="13.5">
      <c r="A1" s="8" t="s">
        <v>23</v>
      </c>
    </row>
    <row r="2" ht="13.5">
      <c r="A2" s="8" t="s">
        <v>38</v>
      </c>
    </row>
    <row r="3" ht="17.25">
      <c r="A3" s="16"/>
    </row>
    <row r="4" spans="1:5" ht="12.75">
      <c r="A4" s="6" t="s">
        <v>0</v>
      </c>
      <c r="B4" s="11">
        <v>2012</v>
      </c>
      <c r="C4" s="11">
        <v>2013</v>
      </c>
      <c r="D4" s="11">
        <v>2014</v>
      </c>
      <c r="E4" s="11">
        <v>2015</v>
      </c>
    </row>
    <row r="5" spans="1:5" ht="12.75">
      <c r="A5" s="2" t="s">
        <v>30</v>
      </c>
      <c r="B5" s="10">
        <f>-3735-370-775</f>
        <v>-4880</v>
      </c>
      <c r="C5" s="10">
        <v>-2285</v>
      </c>
      <c r="D5" s="10">
        <v>-2285</v>
      </c>
      <c r="E5" s="10">
        <v>-2285</v>
      </c>
    </row>
    <row r="6" spans="1:5" ht="12.75">
      <c r="A6" s="17" t="s">
        <v>1</v>
      </c>
      <c r="B6" s="10">
        <v>-1539</v>
      </c>
      <c r="C6" s="10">
        <f>-1539*1.05</f>
        <v>-1615.95</v>
      </c>
      <c r="D6" s="10">
        <f>-1616-1.05</f>
        <v>-1617.05</v>
      </c>
      <c r="E6" s="10">
        <f>-1617*1.05</f>
        <v>-1697.8500000000001</v>
      </c>
    </row>
    <row r="7" spans="1:5" ht="12.75">
      <c r="A7" s="2" t="s">
        <v>2</v>
      </c>
      <c r="B7" s="10">
        <v>-300</v>
      </c>
      <c r="C7" s="10">
        <v>-315</v>
      </c>
      <c r="D7" s="10">
        <f>-315*1.05</f>
        <v>-330.75</v>
      </c>
      <c r="E7" s="10">
        <f>-331*1.05</f>
        <v>-347.55</v>
      </c>
    </row>
    <row r="8" spans="1:5" ht="12.75">
      <c r="A8" s="2" t="s">
        <v>24</v>
      </c>
      <c r="B8" s="10">
        <v>-48</v>
      </c>
      <c r="C8" s="10">
        <f>-48*1.05</f>
        <v>-50.400000000000006</v>
      </c>
      <c r="D8" s="10">
        <f>-50*1.05</f>
        <v>-52.5</v>
      </c>
      <c r="E8" s="10">
        <f>-53*1.05</f>
        <v>-55.650000000000006</v>
      </c>
    </row>
    <row r="9" spans="1:5" ht="12.75">
      <c r="A9" s="2" t="s">
        <v>20</v>
      </c>
      <c r="B9" s="10">
        <f>-195-150</f>
        <v>-345</v>
      </c>
      <c r="C9" s="10">
        <f>-345*1.05</f>
        <v>-362.25</v>
      </c>
      <c r="D9" s="10">
        <f>-362*1.05</f>
        <v>-380.1</v>
      </c>
      <c r="E9" s="10">
        <f>-380*1.05</f>
        <v>-399</v>
      </c>
    </row>
    <row r="10" spans="1:5" ht="12.75">
      <c r="A10" s="2" t="s">
        <v>25</v>
      </c>
      <c r="B10" s="10">
        <v>-350</v>
      </c>
      <c r="C10" s="10">
        <v>-350</v>
      </c>
      <c r="D10" s="10">
        <v>-350</v>
      </c>
      <c r="E10" s="10">
        <v>-350</v>
      </c>
    </row>
    <row r="11" spans="1:5" ht="12.75">
      <c r="A11" s="2" t="s">
        <v>40</v>
      </c>
      <c r="B11" s="10">
        <f>-320-110-100</f>
        <v>-530</v>
      </c>
      <c r="C11" s="10">
        <v>-2400</v>
      </c>
      <c r="D11" s="10">
        <f>-2400*1.05</f>
        <v>-2520</v>
      </c>
      <c r="E11" s="10">
        <f>-2520*1.05</f>
        <v>-2646</v>
      </c>
    </row>
    <row r="12" spans="1:5" ht="12.75">
      <c r="A12" s="3" t="s">
        <v>3</v>
      </c>
      <c r="B12" s="12">
        <f>SUM(B5:B11)</f>
        <v>-7992</v>
      </c>
      <c r="C12" s="12">
        <f>SUM(C5:C11)</f>
        <v>-7378.599999999999</v>
      </c>
      <c r="D12" s="12">
        <f>SUM(D5:D11)</f>
        <v>-7535.400000000001</v>
      </c>
      <c r="E12" s="12">
        <f>SUM(E5:E11)</f>
        <v>-7781.05</v>
      </c>
    </row>
    <row r="13" spans="1:5" ht="12.75">
      <c r="A13" s="2"/>
      <c r="B13" s="10"/>
      <c r="C13" s="10"/>
      <c r="D13" s="10"/>
      <c r="E13" s="10"/>
    </row>
    <row r="14" spans="1:5" ht="12.75">
      <c r="A14" s="2" t="s">
        <v>4</v>
      </c>
      <c r="B14" s="10">
        <v>-50</v>
      </c>
      <c r="C14" s="10">
        <v>-100</v>
      </c>
      <c r="D14" s="10">
        <v>-110</v>
      </c>
      <c r="E14" s="10">
        <v>-110</v>
      </c>
    </row>
    <row r="15" spans="1:5" ht="12.75">
      <c r="A15" s="2" t="s">
        <v>5</v>
      </c>
      <c r="B15" s="10">
        <f>-50-370</f>
        <v>-420</v>
      </c>
      <c r="C15" s="10">
        <f>-100-370</f>
        <v>-470</v>
      </c>
      <c r="D15" s="10">
        <f>-470*1.05</f>
        <v>-493.5</v>
      </c>
      <c r="E15" s="10">
        <f>-470*1.05</f>
        <v>-493.5</v>
      </c>
    </row>
    <row r="16" spans="1:5" ht="12.75">
      <c r="A16" s="2" t="s">
        <v>28</v>
      </c>
      <c r="B16" s="10">
        <f>-1100+715</f>
        <v>-385</v>
      </c>
      <c r="C16" s="10">
        <v>-450</v>
      </c>
      <c r="D16" s="10">
        <f>-450*1.05</f>
        <v>-472.5</v>
      </c>
      <c r="E16" s="10">
        <f>-473*1.05</f>
        <v>-496.65000000000003</v>
      </c>
    </row>
    <row r="17" spans="1:5" ht="12.75">
      <c r="A17" s="3" t="s">
        <v>6</v>
      </c>
      <c r="B17" s="12">
        <f>SUM(B14:B16)</f>
        <v>-855</v>
      </c>
      <c r="C17" s="12">
        <f>SUM(C14:C16)</f>
        <v>-1020</v>
      </c>
      <c r="D17" s="12">
        <f>SUM(D14:D16)</f>
        <v>-1076</v>
      </c>
      <c r="E17" s="12">
        <f>SUM(E14:E16)</f>
        <v>-1100.15</v>
      </c>
    </row>
    <row r="18" spans="1:5" ht="12.75">
      <c r="A18" s="2"/>
      <c r="B18" s="10"/>
      <c r="C18" s="10"/>
      <c r="D18" s="10"/>
      <c r="E18" s="10"/>
    </row>
    <row r="19" spans="1:5" ht="12.75">
      <c r="A19" s="2"/>
      <c r="B19" s="10"/>
      <c r="C19" s="10"/>
      <c r="D19" s="10"/>
      <c r="E19" s="10"/>
    </row>
    <row r="20" spans="1:5" ht="13.5">
      <c r="A20" s="4" t="s">
        <v>7</v>
      </c>
      <c r="B20" s="14">
        <f>+B12+B17</f>
        <v>-8847</v>
      </c>
      <c r="C20" s="14">
        <f>+C12+C17</f>
        <v>-8398.599999999999</v>
      </c>
      <c r="D20" s="14">
        <f>+D12+D17</f>
        <v>-8611.400000000001</v>
      </c>
      <c r="E20" s="14">
        <f>+E12+E17</f>
        <v>-8881.2</v>
      </c>
    </row>
    <row r="21" spans="1:5" ht="12.75">
      <c r="A21" s="2"/>
      <c r="B21" s="10"/>
      <c r="C21" s="10"/>
      <c r="D21" s="10"/>
      <c r="E21" s="10"/>
    </row>
    <row r="22" spans="1:5" ht="12.75">
      <c r="A22" s="2" t="s">
        <v>31</v>
      </c>
      <c r="B22" s="10">
        <v>2935</v>
      </c>
      <c r="C22" s="10">
        <f>2935*1.05</f>
        <v>3081.75</v>
      </c>
      <c r="D22" s="10">
        <f>3082*1.05</f>
        <v>3236.1000000000004</v>
      </c>
      <c r="E22" s="10">
        <f>3236*1.05</f>
        <v>3397.8</v>
      </c>
    </row>
    <row r="23" spans="1:5" ht="12.75">
      <c r="A23" s="3" t="s">
        <v>8</v>
      </c>
      <c r="B23" s="12">
        <f>SUM(B22)</f>
        <v>2935</v>
      </c>
      <c r="C23" s="12">
        <f>SUM(C22)</f>
        <v>3081.75</v>
      </c>
      <c r="D23" s="12">
        <f>SUM(D22)</f>
        <v>3236.1000000000004</v>
      </c>
      <c r="E23" s="12">
        <f>SUM(E22)</f>
        <v>3397.8</v>
      </c>
    </row>
    <row r="24" spans="1:5" ht="12.75">
      <c r="A24" s="2"/>
      <c r="B24" s="10"/>
      <c r="C24" s="10"/>
      <c r="D24" s="10"/>
      <c r="E24" s="10"/>
    </row>
    <row r="25" spans="1:5" ht="12.75">
      <c r="A25" s="2" t="s">
        <v>9</v>
      </c>
      <c r="B25" s="10">
        <v>725</v>
      </c>
      <c r="C25" s="10">
        <f>725*1.25</f>
        <v>906.25</v>
      </c>
      <c r="D25" s="10">
        <f>906*1.05</f>
        <v>951.3000000000001</v>
      </c>
      <c r="E25" s="10">
        <f>951*1.05</f>
        <v>998.5500000000001</v>
      </c>
    </row>
    <row r="26" spans="1:5" ht="12.75">
      <c r="A26" s="3" t="s">
        <v>10</v>
      </c>
      <c r="B26" s="12">
        <f>SUM(B25)</f>
        <v>725</v>
      </c>
      <c r="C26" s="12">
        <f>SUM(C25)</f>
        <v>906.25</v>
      </c>
      <c r="D26" s="12">
        <f>SUM(D25)</f>
        <v>951.3000000000001</v>
      </c>
      <c r="E26" s="12">
        <f>SUM(E25)</f>
        <v>998.5500000000001</v>
      </c>
    </row>
    <row r="27" spans="1:5" ht="12.75">
      <c r="A27" s="2"/>
      <c r="B27" s="10"/>
      <c r="C27" s="10"/>
      <c r="D27" s="10"/>
      <c r="E27" s="10"/>
    </row>
    <row r="28" spans="1:5" ht="12.75">
      <c r="A28" s="2" t="s">
        <v>32</v>
      </c>
      <c r="B28" s="10">
        <v>1244</v>
      </c>
      <c r="C28" s="10">
        <f>1244*1.05</f>
        <v>1306.2</v>
      </c>
      <c r="D28" s="10">
        <f>1306*1.05</f>
        <v>1371.3</v>
      </c>
      <c r="E28" s="10">
        <f>1371*1.05</f>
        <v>1439.55</v>
      </c>
    </row>
    <row r="29" spans="1:5" ht="12.75">
      <c r="A29" s="2" t="s">
        <v>39</v>
      </c>
      <c r="B29" s="10">
        <f>36+140</f>
        <v>176</v>
      </c>
      <c r="C29" s="10">
        <v>180</v>
      </c>
      <c r="D29" s="10">
        <v>184</v>
      </c>
      <c r="E29" s="10">
        <v>187</v>
      </c>
    </row>
    <row r="30" spans="1:5" ht="12.75">
      <c r="A30" s="2" t="s">
        <v>33</v>
      </c>
      <c r="B30" s="10">
        <v>325</v>
      </c>
      <c r="C30" s="10">
        <v>340</v>
      </c>
      <c r="D30" s="10">
        <v>360</v>
      </c>
      <c r="E30" s="10">
        <v>380</v>
      </c>
    </row>
    <row r="31" spans="1:5" ht="12.75">
      <c r="A31" s="3" t="s">
        <v>34</v>
      </c>
      <c r="B31" s="12">
        <f>SUM(B28:B30)</f>
        <v>1745</v>
      </c>
      <c r="C31" s="12">
        <f>SUM(C28:C30)</f>
        <v>1826.2</v>
      </c>
      <c r="D31" s="12">
        <f>SUM(D28:D30)</f>
        <v>1915.3</v>
      </c>
      <c r="E31" s="12">
        <f>SUM(E28:E30)</f>
        <v>2006.55</v>
      </c>
    </row>
    <row r="32" spans="1:5" ht="12.75">
      <c r="A32" s="2"/>
      <c r="B32" s="10"/>
      <c r="C32" s="10"/>
      <c r="D32" s="10"/>
      <c r="E32" s="10"/>
    </row>
    <row r="33" spans="1:5" ht="12.75">
      <c r="A33" s="2" t="s">
        <v>21</v>
      </c>
      <c r="B33" s="10">
        <v>150</v>
      </c>
      <c r="C33" s="10">
        <v>170</v>
      </c>
      <c r="D33" s="10">
        <v>180</v>
      </c>
      <c r="E33" s="10">
        <v>190</v>
      </c>
    </row>
    <row r="34" spans="1:5" ht="12.75">
      <c r="A34" s="2" t="s">
        <v>35</v>
      </c>
      <c r="B34" s="10">
        <f>755-150</f>
        <v>605</v>
      </c>
      <c r="C34" s="10">
        <v>600</v>
      </c>
      <c r="D34" s="10">
        <v>600</v>
      </c>
      <c r="E34" s="10">
        <v>600</v>
      </c>
    </row>
    <row r="35" spans="1:5" ht="12.75">
      <c r="A35" s="3" t="s">
        <v>22</v>
      </c>
      <c r="B35" s="12">
        <f>SUM(B33:B34)</f>
        <v>755</v>
      </c>
      <c r="C35" s="12">
        <f>SUM(C33:C34)</f>
        <v>770</v>
      </c>
      <c r="D35" s="12">
        <f>SUM(D33:D34)</f>
        <v>780</v>
      </c>
      <c r="E35" s="12">
        <f>SUM(E33:E34)</f>
        <v>790</v>
      </c>
    </row>
    <row r="36" spans="1:5" ht="12.75">
      <c r="A36" s="2"/>
      <c r="B36" s="10"/>
      <c r="C36" s="10"/>
      <c r="D36" s="10"/>
      <c r="E36" s="10"/>
    </row>
    <row r="37" spans="1:5" ht="12.75">
      <c r="A37" s="3" t="s">
        <v>11</v>
      </c>
      <c r="B37" s="12">
        <f>1485+50</f>
        <v>1535</v>
      </c>
      <c r="C37" s="12">
        <f>1535*1.05</f>
        <v>1611.75</v>
      </c>
      <c r="D37" s="12">
        <f>1612*1.05</f>
        <v>1692.6000000000001</v>
      </c>
      <c r="E37" s="12">
        <f>1693*1.05</f>
        <v>1777.65</v>
      </c>
    </row>
    <row r="38" spans="1:5" ht="12.75">
      <c r="A38" s="2"/>
      <c r="B38" s="10"/>
      <c r="C38" s="10"/>
      <c r="D38" s="10"/>
      <c r="E38" s="10"/>
    </row>
    <row r="39" spans="1:5" ht="12.75">
      <c r="A39" s="2" t="s">
        <v>12</v>
      </c>
      <c r="B39" s="10">
        <v>140</v>
      </c>
      <c r="C39" s="10">
        <v>150</v>
      </c>
      <c r="D39" s="10">
        <v>155</v>
      </c>
      <c r="E39" s="10">
        <v>160</v>
      </c>
    </row>
    <row r="40" spans="1:5" ht="12.75">
      <c r="A40" s="2" t="s">
        <v>36</v>
      </c>
      <c r="B40" s="10">
        <v>140</v>
      </c>
      <c r="C40" s="10">
        <v>145</v>
      </c>
      <c r="D40" s="10">
        <v>150</v>
      </c>
      <c r="E40" s="10">
        <v>155</v>
      </c>
    </row>
    <row r="41" spans="1:5" ht="12.75">
      <c r="A41" s="3" t="s">
        <v>13</v>
      </c>
      <c r="B41" s="12">
        <f>SUM(B39:B40)</f>
        <v>280</v>
      </c>
      <c r="C41" s="12">
        <f>SUM(C39:C40)</f>
        <v>295</v>
      </c>
      <c r="D41" s="12">
        <f>SUM(D39:D40)</f>
        <v>305</v>
      </c>
      <c r="E41" s="12">
        <f>SUM(E39:E40)</f>
        <v>315</v>
      </c>
    </row>
    <row r="42" spans="1:5" ht="12.75">
      <c r="A42" s="2"/>
      <c r="B42" s="10"/>
      <c r="C42" s="10"/>
      <c r="D42" s="10"/>
      <c r="E42" s="10"/>
    </row>
    <row r="43" spans="1:5" ht="12.75">
      <c r="A43" s="2"/>
      <c r="B43" s="10"/>
      <c r="C43" s="10"/>
      <c r="D43" s="10"/>
      <c r="E43" s="10"/>
    </row>
    <row r="44" spans="1:5" ht="12.75">
      <c r="A44" s="3" t="s">
        <v>27</v>
      </c>
      <c r="B44" s="12">
        <v>690</v>
      </c>
      <c r="C44" s="12">
        <v>700</v>
      </c>
      <c r="D44" s="12">
        <v>720</v>
      </c>
      <c r="E44" s="12">
        <v>740</v>
      </c>
    </row>
    <row r="45" spans="1:5" ht="12.75">
      <c r="A45" s="2"/>
      <c r="B45" s="10"/>
      <c r="C45" s="10"/>
      <c r="D45" s="10"/>
      <c r="E45" s="10"/>
    </row>
    <row r="46" spans="1:5" ht="12.75">
      <c r="A46" s="2" t="s">
        <v>14</v>
      </c>
      <c r="B46" s="10">
        <v>470</v>
      </c>
      <c r="C46" s="10">
        <v>500</v>
      </c>
      <c r="D46" s="10">
        <v>500</v>
      </c>
      <c r="E46" s="10">
        <v>500</v>
      </c>
    </row>
    <row r="47" spans="1:5" ht="12.75">
      <c r="A47" s="2" t="s">
        <v>29</v>
      </c>
      <c r="B47" s="10">
        <v>150</v>
      </c>
      <c r="C47" s="10">
        <v>150</v>
      </c>
      <c r="D47" s="10">
        <v>150</v>
      </c>
      <c r="E47" s="10">
        <v>150</v>
      </c>
    </row>
    <row r="48" spans="1:5" ht="12.75">
      <c r="A48" s="3" t="s">
        <v>15</v>
      </c>
      <c r="B48" s="12">
        <f>SUM(B46:B47)</f>
        <v>620</v>
      </c>
      <c r="C48" s="12">
        <f>SUM(C46:C47)</f>
        <v>650</v>
      </c>
      <c r="D48" s="12">
        <f>SUM(D46:D47)</f>
        <v>650</v>
      </c>
      <c r="E48" s="12">
        <f>SUM(E46:E47)</f>
        <v>650</v>
      </c>
    </row>
    <row r="49" spans="1:5" ht="12.75">
      <c r="A49" s="2"/>
      <c r="B49" s="10"/>
      <c r="C49" s="10"/>
      <c r="D49" s="10"/>
      <c r="E49" s="10"/>
    </row>
    <row r="50" spans="1:5" ht="12.75">
      <c r="A50" s="1" t="s">
        <v>16</v>
      </c>
      <c r="B50" s="13">
        <f>+B12+B17+B23+B26+B35+B37+B44+B48+B31+B41</f>
        <v>438</v>
      </c>
      <c r="C50" s="13">
        <f>+C12+C17+C23+C26+C35+C37+C44+C48+C31+C41</f>
        <v>1442.3500000000015</v>
      </c>
      <c r="D50" s="13">
        <f>+D12+D17+D23+D26+D35+D37+D44+D48+D31+D41</f>
        <v>1638.8999999999992</v>
      </c>
      <c r="E50" s="13">
        <f>+E12+E17+E23+E26+E35+E37+E44+E48+E31+E41</f>
        <v>1794.3499999999997</v>
      </c>
    </row>
    <row r="51" spans="1:5" ht="12.75">
      <c r="A51" s="2"/>
      <c r="B51" s="10"/>
      <c r="C51" s="10"/>
      <c r="D51" s="10"/>
      <c r="E51" s="10"/>
    </row>
    <row r="52" spans="1:5" ht="12.75">
      <c r="A52" s="2" t="s">
        <v>26</v>
      </c>
      <c r="B52" s="10">
        <v>-400</v>
      </c>
      <c r="C52" s="10">
        <v>-550</v>
      </c>
      <c r="D52" s="10">
        <v>-550</v>
      </c>
      <c r="E52" s="10">
        <v>-550</v>
      </c>
    </row>
    <row r="53" spans="1:5" ht="12.75">
      <c r="A53" s="2" t="s">
        <v>17</v>
      </c>
      <c r="B53" s="10">
        <f>-150+15+20</f>
        <v>-115</v>
      </c>
      <c r="C53" s="10">
        <v>-230</v>
      </c>
      <c r="D53" s="10">
        <v>-230</v>
      </c>
      <c r="E53" s="10">
        <v>-230</v>
      </c>
    </row>
    <row r="54" spans="1:5" ht="12.75">
      <c r="A54" s="3" t="s">
        <v>18</v>
      </c>
      <c r="B54" s="12">
        <f>SUM(B52:B53)</f>
        <v>-515</v>
      </c>
      <c r="C54" s="12">
        <f>SUM(C52:C53)</f>
        <v>-780</v>
      </c>
      <c r="D54" s="12">
        <f>SUM(D52:D53)</f>
        <v>-780</v>
      </c>
      <c r="E54" s="12">
        <f>SUM(E52:E53)</f>
        <v>-780</v>
      </c>
    </row>
    <row r="55" spans="1:5" ht="12.75">
      <c r="A55" s="5"/>
      <c r="B55" s="18"/>
      <c r="C55" s="18"/>
      <c r="D55" s="18"/>
      <c r="E55" s="18"/>
    </row>
    <row r="56" spans="1:5" ht="26.25">
      <c r="A56" s="19" t="s">
        <v>37</v>
      </c>
      <c r="B56" s="20">
        <v>0</v>
      </c>
      <c r="C56" s="20">
        <v>-662</v>
      </c>
      <c r="D56" s="20">
        <v>-859</v>
      </c>
      <c r="E56" s="20">
        <v>-1014</v>
      </c>
    </row>
    <row r="57" spans="1:5" ht="12.75">
      <c r="A57" s="5"/>
      <c r="B57" s="10"/>
      <c r="C57" s="10"/>
      <c r="D57" s="10"/>
      <c r="E57" s="10"/>
    </row>
    <row r="58" spans="1:5" ht="14.25" thickBot="1">
      <c r="A58" s="7" t="s">
        <v>19</v>
      </c>
      <c r="B58" s="15">
        <f>+B50+B54+B56</f>
        <v>-77</v>
      </c>
      <c r="C58" s="15">
        <f>+C50+C54+C56</f>
        <v>0.35000000000150067</v>
      </c>
      <c r="D58" s="15">
        <f>+D50+D54+D56</f>
        <v>-0.10000000000081855</v>
      </c>
      <c r="E58" s="15">
        <f>+E50+E54+E56</f>
        <v>0.3499999999996817</v>
      </c>
    </row>
  </sheetData>
  <sheetProtection/>
  <printOptions/>
  <pageMargins left="0.787401575" right="0.787401575" top="0.984251969" bottom="0.984251969" header="0.5" footer="0.5"/>
  <pageSetup fitToHeight="1" fitToWidth="1"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NIF 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us-helge</dc:creator>
  <cp:keywords/>
  <dc:description/>
  <cp:lastModifiedBy>Harald Skjæran</cp:lastModifiedBy>
  <cp:lastPrinted>2012-03-29T15:33:48Z</cp:lastPrinted>
  <dcterms:created xsi:type="dcterms:W3CDTF">2008-04-08T06:11:12Z</dcterms:created>
  <dcterms:modified xsi:type="dcterms:W3CDTF">2012-03-30T11:18:31Z</dcterms:modified>
  <cp:category/>
  <cp:version/>
  <cp:contentType/>
  <cp:contentStatus/>
</cp:coreProperties>
</file>